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апрель\"/>
    </mc:Choice>
  </mc:AlternateContent>
  <bookViews>
    <workbookView xWindow="0" yWindow="0" windowWidth="23040" windowHeight="861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9" i="1" l="1"/>
  <c r="I19" i="1"/>
  <c r="H19" i="1"/>
  <c r="G19" i="1"/>
  <c r="J18" i="1"/>
  <c r="I18" i="1"/>
  <c r="H18" i="1"/>
  <c r="G18" i="1"/>
  <c r="J16" i="1"/>
  <c r="I16" i="1"/>
  <c r="H16" i="1"/>
  <c r="G16" i="1"/>
  <c r="J15" i="1"/>
  <c r="I15" i="1"/>
  <c r="H15" i="1"/>
  <c r="G15" i="1"/>
  <c r="J14" i="1"/>
  <c r="I14" i="1"/>
  <c r="H14" i="1"/>
  <c r="G14" i="1"/>
  <c r="J13" i="1"/>
  <c r="I13" i="1"/>
  <c r="H13" i="1"/>
  <c r="G13" i="1"/>
  <c r="J9" i="1"/>
  <c r="I9" i="1"/>
  <c r="H9" i="1"/>
  <c r="G9" i="1"/>
  <c r="J6" i="1"/>
  <c r="I6" i="1"/>
  <c r="H6" i="1"/>
  <c r="G6" i="1"/>
  <c r="B23" i="1" l="1"/>
  <c r="A23" i="1"/>
  <c r="J22" i="1"/>
  <c r="I22" i="1"/>
  <c r="H22" i="1"/>
  <c r="G22" i="1"/>
  <c r="F22" i="1"/>
  <c r="B13" i="1"/>
  <c r="A13" i="1"/>
  <c r="L12" i="1"/>
  <c r="J12" i="1"/>
  <c r="I12" i="1"/>
  <c r="I23" i="1" s="1"/>
  <c r="H12" i="1"/>
  <c r="H23" i="1" s="1"/>
  <c r="G12" i="1"/>
  <c r="F12" i="1"/>
  <c r="J23" i="1" l="1"/>
  <c r="G23" i="1"/>
  <c r="L23" i="1"/>
  <c r="F23" i="1"/>
</calcChain>
</file>

<file path=xl/sharedStrings.xml><?xml version="1.0" encoding="utf-8"?>
<sst xmlns="http://schemas.openxmlformats.org/spreadsheetml/2006/main" count="59" uniqueCount="56">
  <si>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</si>
  <si>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</si>
  <si>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</si>
  <si>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</si>
  <si>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</si>
  <si>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</si>
  <si>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</si>
  <si>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</si>
  <si>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</si>
  <si>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</si>
  <si>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</si>
  <si>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</si>
  <si>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</si>
  <si>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</si>
  <si>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</si>
  <si>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</si>
  <si>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</si>
  <si>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</si>
  <si>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</si>
  <si>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</si>
  <si>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</si>
  <si>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</si>
  <si>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</si>
  <si>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</si>
  <si>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</si>
  <si>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</si>
  <si>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</si>
  <si>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</si>
  <si>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</si>
  <si>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</si>
  <si>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</si>
  <si>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</si>
  <si>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</si>
  <si>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</si>
  <si>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</si>
  <si>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</si>
  <si>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</si>
  <si>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 Хлеб ржано-пшеничный</t>
  </si>
  <si>
    <t>Хлеб пшеничный витаминизированный</t>
  </si>
  <si>
    <t>пром</t>
  </si>
  <si>
    <t xml:space="preserve">пром </t>
  </si>
  <si>
    <t>Плов из говядины</t>
  </si>
  <si>
    <t>Чай каркаде</t>
  </si>
  <si>
    <t>44294</t>
  </si>
  <si>
    <t>27.11</t>
  </si>
  <si>
    <t>Салат из св капусты с св огурцом с растител маслом</t>
  </si>
  <si>
    <t xml:space="preserve">Суп картофельный с макаронными изделиями и мясом </t>
  </si>
  <si>
    <t>Биточек куриный паровой</t>
  </si>
  <si>
    <t>Горох отварной</t>
  </si>
  <si>
    <t>Компот из яблок и изюма</t>
  </si>
  <si>
    <t>18.2</t>
  </si>
  <si>
    <t>21.4</t>
  </si>
  <si>
    <t xml:space="preserve"> МАОУ "Основная общеобразовательная школа № 30"</t>
  </si>
  <si>
    <t>председатель правления Сысертского РАЙПО</t>
  </si>
  <si>
    <t xml:space="preserve">бутерброд с сыром </t>
  </si>
  <si>
    <t>Шалапугина НВ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</si>
</sst>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rgb="FF2D2D2D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3" borderId="3" xfId="0" applyFont="1" applyFill="1" applyBorder="1" applyAlignment="1">
      <alignment vertical="top" wrapText="1"/>
    </xf>
    <xf numFmtId="0" fontId="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8" fillId="0" borderId="2" xfId="0" applyNumberFormat="1" applyFont="1" applyBorder="1" applyAlignment="1">
      <alignment vertical="center"/>
    </xf>
    <xf numFmtId="2" fontId="8" fillId="0" borderId="2" xfId="0" applyNumberFormat="1" applyFont="1" applyBorder="1" applyAlignment="1">
      <alignment horizontal="left" vertical="center"/>
    </xf>
    <xf numFmtId="2" fontId="8" fillId="0" borderId="2" xfId="0" applyNumberFormat="1" applyFont="1" applyBorder="1" applyAlignment="1">
      <alignment vertical="center" wrapText="1"/>
    </xf>
    <xf numFmtId="2" fontId="8" fillId="0" borderId="2" xfId="0" applyNumberFormat="1" applyFont="1" applyBorder="1" applyAlignment="1">
      <alignment horizontal="left" vertical="center" wrapText="1"/>
    </xf>
    <xf numFmtId="2" fontId="8" fillId="0" borderId="0" xfId="0" applyNumberFormat="1" applyFont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2" fontId="1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2" fontId="11" fillId="2" borderId="2" xfId="0" applyNumberFormat="1" applyFont="1" applyFill="1" applyBorder="1" applyAlignment="1" applyProtection="1">
      <alignment horizontal="center" vertical="top" wrapText="1"/>
      <protection locked="0"/>
    </xf>
    <xf numFmtId="2" fontId="10" fillId="0" borderId="2" xfId="0" applyNumberFormat="1" applyFont="1" applyBorder="1" applyAlignment="1">
      <alignment horizontal="left" vertical="center"/>
    </xf>
    <xf numFmtId="2" fontId="11" fillId="0" borderId="2" xfId="0" applyNumberFormat="1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2" fontId="11" fillId="3" borderId="3" xfId="0" applyNumberFormat="1" applyFont="1" applyFill="1" applyBorder="1" applyAlignment="1">
      <alignment horizontal="center" vertical="top" wrapText="1"/>
    </xf>
    <xf numFmtId="2" fontId="10" fillId="0" borderId="2" xfId="0" applyNumberFormat="1" applyFont="1" applyFill="1" applyBorder="1" applyAlignment="1">
      <alignment horizontal="left" vertical="center"/>
    </xf>
    <xf numFmtId="49" fontId="10" fillId="0" borderId="2" xfId="0" applyNumberFormat="1" applyFont="1" applyBorder="1" applyAlignment="1">
      <alignment horizontal="left" vertical="center"/>
    </xf>
    <xf numFmtId="1" fontId="10" fillId="0" borderId="2" xfId="0" applyNumberFormat="1" applyFont="1" applyBorder="1" applyAlignment="1">
      <alignment horizontal="left" vertical="center"/>
    </xf>
    <xf numFmtId="2" fontId="10" fillId="0" borderId="2" xfId="0" applyNumberFormat="1" applyFont="1" applyBorder="1" applyAlignment="1">
      <alignment horizontal="left" vertical="center" wrapText="1"/>
    </xf>
    <xf numFmtId="2" fontId="11" fillId="0" borderId="17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/>
    <xf numFmtId="0" fontId="9" fillId="0" borderId="1" xfId="0" applyFont="1" applyBorder="1"/>
    <xf numFmtId="0" fontId="9" fillId="0" borderId="1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/>
    <xf numFmtId="0" fontId="9" fillId="2" borderId="2" xfId="0" applyFont="1" applyFill="1" applyBorder="1" applyProtection="1">
      <protection locked="0"/>
    </xf>
    <xf numFmtId="0" fontId="9" fillId="0" borderId="2" xfId="0" applyFont="1" applyBorder="1"/>
    <xf numFmtId="0" fontId="9" fillId="0" borderId="1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/>
    <xf numFmtId="0" fontId="13" fillId="0" borderId="2" xfId="0" applyFont="1" applyBorder="1" applyAlignment="1" applyProtection="1">
      <alignment horizontal="right"/>
      <protection locked="0"/>
    </xf>
    <xf numFmtId="0" fontId="9" fillId="0" borderId="1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/>
    <xf numFmtId="0" fontId="9" fillId="3" borderId="20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14" fillId="3" borderId="2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8" sqref="I8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7.6640625" style="1" customWidth="1"/>
    <col min="4" max="4" width="11.5546875" style="1" customWidth="1"/>
    <col min="5" max="5" width="42.6640625" style="2" customWidth="1"/>
    <col min="6" max="6" width="9.33203125" style="2" customWidth="1"/>
    <col min="7" max="7" width="7.88671875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.21875" style="2" customWidth="1"/>
    <col min="12" max="12" width="9.5546875" style="2" customWidth="1"/>
    <col min="13" max="16384" width="9.109375" style="2"/>
  </cols>
  <sheetData>
    <row r="1" spans="1:12" ht="23.4" customHeight="1" x14ac:dyDescent="0.3">
      <c r="A1" s="1" t="s">
        <v>6</v>
      </c>
      <c r="C1" s="57" t="s">
        <v>52</v>
      </c>
      <c r="D1" s="58"/>
      <c r="E1" s="58"/>
      <c r="F1" s="6" t="s">
        <v>15</v>
      </c>
      <c r="G1" s="2" t="s">
        <v>16</v>
      </c>
      <c r="H1" s="59" t="s">
        <v>53</v>
      </c>
      <c r="I1" s="59"/>
      <c r="J1" s="59"/>
      <c r="K1" s="59"/>
    </row>
    <row r="2" spans="1:12" ht="17.399999999999999" x14ac:dyDescent="0.25">
      <c r="A2" s="8" t="s">
        <v>5</v>
      </c>
      <c r="C2" s="2"/>
      <c r="G2" s="2" t="s">
        <v>17</v>
      </c>
      <c r="H2" s="59" t="s">
        <v>55</v>
      </c>
      <c r="I2" s="59"/>
      <c r="J2" s="59"/>
      <c r="K2" s="59"/>
    </row>
    <row r="3" spans="1:12" ht="17.25" customHeight="1" x14ac:dyDescent="0.25">
      <c r="A3" s="4" t="s">
        <v>7</v>
      </c>
      <c r="C3" s="2"/>
      <c r="D3" s="3"/>
      <c r="E3" s="11" t="s">
        <v>8</v>
      </c>
      <c r="G3" s="2" t="s">
        <v>18</v>
      </c>
      <c r="H3" s="16">
        <v>4</v>
      </c>
      <c r="I3" s="16">
        <v>4</v>
      </c>
      <c r="J3" s="17">
        <v>2024</v>
      </c>
      <c r="K3" s="18"/>
    </row>
    <row r="4" spans="1:12" x14ac:dyDescent="0.25">
      <c r="C4" s="2"/>
      <c r="D4" s="4"/>
      <c r="H4" s="15" t="s">
        <v>34</v>
      </c>
      <c r="I4" s="15" t="s">
        <v>35</v>
      </c>
      <c r="J4" s="15" t="s">
        <v>36</v>
      </c>
    </row>
    <row r="5" spans="1:12" ht="31.2" thickBot="1" x14ac:dyDescent="0.3">
      <c r="A5" s="13" t="s">
        <v>13</v>
      </c>
      <c r="B5" s="14" t="s">
        <v>14</v>
      </c>
      <c r="C5" s="9" t="s">
        <v>0</v>
      </c>
      <c r="D5" s="9" t="s">
        <v>12</v>
      </c>
      <c r="E5" s="9" t="s">
        <v>11</v>
      </c>
      <c r="F5" s="9" t="s">
        <v>32</v>
      </c>
      <c r="G5" s="9" t="s">
        <v>1</v>
      </c>
      <c r="H5" s="9" t="s">
        <v>2</v>
      </c>
      <c r="I5" s="9" t="s">
        <v>3</v>
      </c>
      <c r="J5" s="9" t="s">
        <v>9</v>
      </c>
      <c r="K5" s="10" t="s">
        <v>10</v>
      </c>
      <c r="L5" s="9" t="s">
        <v>33</v>
      </c>
    </row>
    <row r="6" spans="1:12" ht="15.6" x14ac:dyDescent="0.3">
      <c r="A6" s="39">
        <v>2</v>
      </c>
      <c r="B6" s="40">
        <v>4</v>
      </c>
      <c r="C6" s="41" t="s">
        <v>19</v>
      </c>
      <c r="D6" s="42" t="s">
        <v>20</v>
      </c>
      <c r="E6" s="24" t="s">
        <v>41</v>
      </c>
      <c r="F6" s="34">
        <v>210</v>
      </c>
      <c r="G6" s="34">
        <f>F6*18.5/250</f>
        <v>15.54</v>
      </c>
      <c r="H6" s="34">
        <f>F6*20.6/250</f>
        <v>17.303999999999998</v>
      </c>
      <c r="I6" s="34">
        <f>F6*43.2/250</f>
        <v>36.287999999999997</v>
      </c>
      <c r="J6" s="34">
        <f>F6*442/250</f>
        <v>371.28</v>
      </c>
      <c r="K6" s="26" t="s">
        <v>43</v>
      </c>
      <c r="L6" s="27">
        <v>81.64</v>
      </c>
    </row>
    <row r="7" spans="1:12" ht="15.6" x14ac:dyDescent="0.3">
      <c r="A7" s="43"/>
      <c r="B7" s="44"/>
      <c r="C7" s="45"/>
      <c r="D7" s="46"/>
      <c r="E7" s="23" t="s">
        <v>54</v>
      </c>
      <c r="F7" s="34">
        <v>60</v>
      </c>
      <c r="G7" s="34">
        <v>7.32</v>
      </c>
      <c r="H7" s="34">
        <v>4.4400000000000004</v>
      </c>
      <c r="I7" s="34">
        <v>21</v>
      </c>
      <c r="J7" s="34">
        <v>156</v>
      </c>
      <c r="K7" s="28">
        <v>44240</v>
      </c>
      <c r="L7" s="29">
        <v>27.98</v>
      </c>
    </row>
    <row r="8" spans="1:12" ht="15.6" x14ac:dyDescent="0.3">
      <c r="A8" s="43"/>
      <c r="B8" s="44"/>
      <c r="C8" s="45"/>
      <c r="D8" s="47" t="s">
        <v>21</v>
      </c>
      <c r="E8" s="22" t="s">
        <v>42</v>
      </c>
      <c r="F8" s="37">
        <v>200</v>
      </c>
      <c r="G8" s="30">
        <v>0.2</v>
      </c>
      <c r="H8" s="30">
        <v>0</v>
      </c>
      <c r="I8" s="30">
        <v>13.7</v>
      </c>
      <c r="J8" s="30">
        <v>56</v>
      </c>
      <c r="K8" s="28" t="s">
        <v>44</v>
      </c>
      <c r="L8" s="29">
        <v>2.97</v>
      </c>
    </row>
    <row r="9" spans="1:12" ht="15.6" x14ac:dyDescent="0.3">
      <c r="A9" s="43"/>
      <c r="B9" s="44"/>
      <c r="C9" s="45"/>
      <c r="D9" s="47" t="s">
        <v>22</v>
      </c>
      <c r="E9" s="21" t="s">
        <v>38</v>
      </c>
      <c r="F9" s="30">
        <v>42</v>
      </c>
      <c r="G9" s="30">
        <f>SUM(F9*2.37/30)</f>
        <v>3.3180000000000001</v>
      </c>
      <c r="H9" s="30">
        <f>SUM(F9*0.3/30)</f>
        <v>0.42</v>
      </c>
      <c r="I9" s="30">
        <f>SUM(F9*14.49/30)</f>
        <v>20.286000000000001</v>
      </c>
      <c r="J9" s="30">
        <f>SUM(F9*70.14/30)</f>
        <v>98.195999999999998</v>
      </c>
      <c r="K9" s="28" t="s">
        <v>39</v>
      </c>
      <c r="L9" s="29">
        <v>3.48</v>
      </c>
    </row>
    <row r="10" spans="1:12" ht="15.6" x14ac:dyDescent="0.3">
      <c r="A10" s="43"/>
      <c r="B10" s="44"/>
      <c r="C10" s="45"/>
      <c r="D10" s="46"/>
      <c r="E10" s="12"/>
      <c r="F10" s="29"/>
      <c r="G10" s="29"/>
      <c r="H10" s="29"/>
      <c r="I10" s="29"/>
      <c r="J10" s="29"/>
      <c r="K10" s="28"/>
      <c r="L10" s="29"/>
    </row>
    <row r="11" spans="1:12" ht="15.6" x14ac:dyDescent="0.3">
      <c r="A11" s="43"/>
      <c r="B11" s="44"/>
      <c r="C11" s="45"/>
      <c r="D11" s="46"/>
      <c r="E11" s="12"/>
      <c r="F11" s="29"/>
      <c r="G11" s="29"/>
      <c r="H11" s="29"/>
      <c r="I11" s="29"/>
      <c r="J11" s="29"/>
      <c r="K11" s="28"/>
      <c r="L11" s="29"/>
    </row>
    <row r="12" spans="1:12" ht="15.6" x14ac:dyDescent="0.3">
      <c r="A12" s="48"/>
      <c r="B12" s="49"/>
      <c r="C12" s="50"/>
      <c r="D12" s="51" t="s">
        <v>31</v>
      </c>
      <c r="E12" s="5"/>
      <c r="F12" s="31">
        <f>SUM(F6:F11)</f>
        <v>512</v>
      </c>
      <c r="G12" s="31">
        <f>SUM(G6:G11)</f>
        <v>26.378</v>
      </c>
      <c r="H12" s="31">
        <f>SUM(H6:H11)</f>
        <v>22.164000000000001</v>
      </c>
      <c r="I12" s="31">
        <f>SUM(I6:I11)</f>
        <v>91.274000000000001</v>
      </c>
      <c r="J12" s="31">
        <f>SUM(J6:J11)</f>
        <v>681.476</v>
      </c>
      <c r="K12" s="32"/>
      <c r="L12" s="31">
        <f>SUM(L6:L11)</f>
        <v>116.07000000000001</v>
      </c>
    </row>
    <row r="13" spans="1:12" ht="31.2" x14ac:dyDescent="0.3">
      <c r="A13" s="52">
        <f>A6</f>
        <v>2</v>
      </c>
      <c r="B13" s="53">
        <f>B6</f>
        <v>4</v>
      </c>
      <c r="C13" s="54" t="s">
        <v>23</v>
      </c>
      <c r="D13" s="47" t="s">
        <v>24</v>
      </c>
      <c r="E13" s="25" t="s">
        <v>45</v>
      </c>
      <c r="F13" s="30">
        <v>85</v>
      </c>
      <c r="G13" s="30">
        <f>F13*0.78/60</f>
        <v>1.105</v>
      </c>
      <c r="H13" s="30">
        <f>F13*3.6/60</f>
        <v>5.0999999999999996</v>
      </c>
      <c r="I13" s="30">
        <f>F13*2.16/60</f>
        <v>3.0600000000000005</v>
      </c>
      <c r="J13" s="30">
        <f>F13*44.4/60</f>
        <v>62.9</v>
      </c>
      <c r="K13" s="35">
        <v>44409</v>
      </c>
      <c r="L13" s="29">
        <v>22.8</v>
      </c>
    </row>
    <row r="14" spans="1:12" ht="31.2" x14ac:dyDescent="0.3">
      <c r="A14" s="43"/>
      <c r="B14" s="44"/>
      <c r="C14" s="45"/>
      <c r="D14" s="47" t="s">
        <v>25</v>
      </c>
      <c r="E14" s="25" t="s">
        <v>46</v>
      </c>
      <c r="F14" s="30">
        <v>200</v>
      </c>
      <c r="G14" s="30">
        <f>F14*2/200</f>
        <v>2</v>
      </c>
      <c r="H14" s="30">
        <f>F14*2.4/200</f>
        <v>2.4</v>
      </c>
      <c r="I14" s="30">
        <f>F14*24.7/200</f>
        <v>24.7</v>
      </c>
      <c r="J14" s="30">
        <f>F14*128.4/200</f>
        <v>128.4</v>
      </c>
      <c r="K14" s="35" t="s">
        <v>50</v>
      </c>
      <c r="L14" s="29">
        <v>15.21</v>
      </c>
    </row>
    <row r="15" spans="1:12" ht="15.6" x14ac:dyDescent="0.3">
      <c r="A15" s="43"/>
      <c r="B15" s="44"/>
      <c r="C15" s="45"/>
      <c r="D15" s="47" t="s">
        <v>26</v>
      </c>
      <c r="E15" s="22" t="s">
        <v>47</v>
      </c>
      <c r="F15" s="30">
        <v>90</v>
      </c>
      <c r="G15" s="30">
        <f>F15*13.32/90</f>
        <v>13.32</v>
      </c>
      <c r="H15" s="30">
        <f>F15*11.16/90</f>
        <v>11.16</v>
      </c>
      <c r="I15" s="30">
        <f>F15*8.19/90</f>
        <v>8.19</v>
      </c>
      <c r="J15" s="30">
        <f>F15*186.3/90</f>
        <v>186.3</v>
      </c>
      <c r="K15" s="35">
        <v>44325</v>
      </c>
      <c r="L15" s="29">
        <v>48.77</v>
      </c>
    </row>
    <row r="16" spans="1:12" ht="15.6" x14ac:dyDescent="0.3">
      <c r="A16" s="43"/>
      <c r="B16" s="44"/>
      <c r="C16" s="45"/>
      <c r="D16" s="47" t="s">
        <v>27</v>
      </c>
      <c r="E16" s="24" t="s">
        <v>48</v>
      </c>
      <c r="F16" s="30">
        <v>150</v>
      </c>
      <c r="G16" s="30">
        <f>F16*4.2/150</f>
        <v>4.2</v>
      </c>
      <c r="H16" s="30">
        <f>F16*2.9/150</f>
        <v>2.9</v>
      </c>
      <c r="I16" s="30">
        <f>F16*22.42/150</f>
        <v>22.42</v>
      </c>
      <c r="J16" s="30">
        <f>F16*131.74/150</f>
        <v>131.74</v>
      </c>
      <c r="K16" s="35" t="s">
        <v>51</v>
      </c>
      <c r="L16" s="29">
        <v>10.46</v>
      </c>
    </row>
    <row r="17" spans="1:12" ht="15.6" x14ac:dyDescent="0.3">
      <c r="A17" s="43"/>
      <c r="B17" s="44"/>
      <c r="C17" s="45"/>
      <c r="D17" s="47" t="s">
        <v>28</v>
      </c>
      <c r="E17" s="20" t="s">
        <v>49</v>
      </c>
      <c r="F17" s="30">
        <v>200</v>
      </c>
      <c r="G17" s="30">
        <v>0.2</v>
      </c>
      <c r="H17" s="30">
        <v>0.2</v>
      </c>
      <c r="I17" s="30">
        <v>16.8</v>
      </c>
      <c r="J17" s="30">
        <v>70</v>
      </c>
      <c r="K17" s="35">
        <v>44296</v>
      </c>
      <c r="L17" s="29">
        <v>13.26</v>
      </c>
    </row>
    <row r="18" spans="1:12" ht="15.6" x14ac:dyDescent="0.3">
      <c r="A18" s="43"/>
      <c r="B18" s="44"/>
      <c r="C18" s="45"/>
      <c r="D18" s="47" t="s">
        <v>29</v>
      </c>
      <c r="E18" s="21" t="s">
        <v>38</v>
      </c>
      <c r="F18" s="30">
        <v>36</v>
      </c>
      <c r="G18" s="30">
        <f>SUM(F18*2.37/30)</f>
        <v>2.8440000000000003</v>
      </c>
      <c r="H18" s="30">
        <f>SUM(F18*0.3/30)</f>
        <v>0.36</v>
      </c>
      <c r="I18" s="30">
        <f>SUM(F18*14.49/30)</f>
        <v>17.387999999999998</v>
      </c>
      <c r="J18" s="30">
        <f>SUM(F18*70.14/30)</f>
        <v>84.167999999999992</v>
      </c>
      <c r="K18" s="36" t="s">
        <v>39</v>
      </c>
      <c r="L18" s="29">
        <v>2.98</v>
      </c>
    </row>
    <row r="19" spans="1:12" ht="15.6" x14ac:dyDescent="0.3">
      <c r="A19" s="43"/>
      <c r="B19" s="44"/>
      <c r="C19" s="45"/>
      <c r="D19" s="47" t="s">
        <v>30</v>
      </c>
      <c r="E19" s="19" t="s">
        <v>37</v>
      </c>
      <c r="F19" s="30">
        <v>30</v>
      </c>
      <c r="G19" s="30">
        <f>SUM(F19*1.68/30)</f>
        <v>1.68</v>
      </c>
      <c r="H19" s="30">
        <f>SUM(F19*0.33/30)</f>
        <v>0.33</v>
      </c>
      <c r="I19" s="30">
        <f>SUM(F19*14.82/30)</f>
        <v>14.82</v>
      </c>
      <c r="J19" s="30">
        <f>SUM(F19*68.97/30)</f>
        <v>68.97</v>
      </c>
      <c r="K19" s="36" t="s">
        <v>40</v>
      </c>
      <c r="L19" s="29">
        <v>2.6</v>
      </c>
    </row>
    <row r="20" spans="1:12" ht="15.6" x14ac:dyDescent="0.3">
      <c r="A20" s="43"/>
      <c r="B20" s="44"/>
      <c r="C20" s="45"/>
      <c r="D20" s="46"/>
      <c r="E20" s="12"/>
      <c r="F20" s="29"/>
      <c r="G20" s="29"/>
      <c r="H20" s="29"/>
      <c r="I20" s="29"/>
      <c r="J20" s="29"/>
      <c r="K20" s="28"/>
      <c r="L20" s="29"/>
    </row>
    <row r="21" spans="1:12" ht="15.6" x14ac:dyDescent="0.3">
      <c r="A21" s="43"/>
      <c r="B21" s="44"/>
      <c r="C21" s="45"/>
      <c r="D21" s="46"/>
      <c r="E21" s="12"/>
      <c r="F21" s="29"/>
      <c r="G21" s="29"/>
      <c r="H21" s="29"/>
      <c r="I21" s="29"/>
      <c r="J21" s="29"/>
      <c r="K21" s="28"/>
      <c r="L21" s="29"/>
    </row>
    <row r="22" spans="1:12" ht="15.6" x14ac:dyDescent="0.3">
      <c r="A22" s="48"/>
      <c r="B22" s="49"/>
      <c r="C22" s="50"/>
      <c r="D22" s="51" t="s">
        <v>31</v>
      </c>
      <c r="E22" s="5"/>
      <c r="F22" s="31">
        <f>SUM(F13:F21)</f>
        <v>791</v>
      </c>
      <c r="G22" s="31">
        <f t="shared" ref="G22:J22" si="0">SUM(G13:G21)</f>
        <v>25.349</v>
      </c>
      <c r="H22" s="31">
        <f t="shared" si="0"/>
        <v>22.449999999999996</v>
      </c>
      <c r="I22" s="31">
        <f t="shared" si="0"/>
        <v>107.37799999999999</v>
      </c>
      <c r="J22" s="31">
        <f t="shared" si="0"/>
        <v>732.47800000000007</v>
      </c>
      <c r="K22" s="38"/>
      <c r="L22" s="31">
        <v>116.07</v>
      </c>
    </row>
    <row r="23" spans="1:12" ht="16.2" thickBot="1" x14ac:dyDescent="0.35">
      <c r="A23" s="55">
        <f>A6</f>
        <v>2</v>
      </c>
      <c r="B23" s="56">
        <f>B6</f>
        <v>4</v>
      </c>
      <c r="C23" s="60" t="s">
        <v>4</v>
      </c>
      <c r="D23" s="61"/>
      <c r="E23" s="7"/>
      <c r="F23" s="33">
        <f>F12+F22</f>
        <v>1303</v>
      </c>
      <c r="G23" s="33">
        <f t="shared" ref="G23" si="1">G12+G22</f>
        <v>51.727000000000004</v>
      </c>
      <c r="H23" s="33">
        <f t="shared" ref="H23" si="2">H12+H22</f>
        <v>44.613999999999997</v>
      </c>
      <c r="I23" s="33">
        <f t="shared" ref="I23" si="3">I12+I22</f>
        <v>198.65199999999999</v>
      </c>
      <c r="J23" s="33">
        <f t="shared" ref="J23:L23" si="4">J12+J22</f>
        <v>1413.9540000000002</v>
      </c>
      <c r="K23" s="33"/>
      <c r="L23" s="33">
        <f t="shared" si="4"/>
        <v>232.14</v>
      </c>
    </row>
  </sheetData>
  <mergeCells count="4">
    <mergeCell ref="C1:E1"/>
    <mergeCell ref="H1:K1"/>
    <mergeCell ref="H2:K2"/>
    <mergeCell ref="C23:D23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2023-10-20T05:17:50Z</cp:lastPrinted>
  <dcterms:created xsi:type="dcterms:W3CDTF">2022-05-16T14:23:56Z</dcterms:created>
  <dcterms:modified xsi:type="dcterms:W3CDTF">2024-04-01T08:00:18Z</dcterms:modified>
</cp:coreProperties>
</file>